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Users\rapha\OneDrive\Bureau\PASSERELLE\"/>
    </mc:Choice>
  </mc:AlternateContent>
  <workbookProtection workbookAlgorithmName="SHA-512" workbookHashValue="x/OWBGQp/TqP6Bln3Z4+YjsMajgzba5WZQphETimv+xFJzSgW18QZv1vMlzySYK21DR6XF2T7sdUoEx4dwgTQw==" workbookSaltValue="46MOvXwNkPztWPw3PxymQw==" workbookSpinCount="100000" lockStructure="1"/>
  <bookViews>
    <workbookView xWindow="0" yWindow="0" windowWidth="23040" windowHeight="8595"/>
  </bookViews>
  <sheets>
    <sheet name="09-2020" sheetId="3" r:id="rId1"/>
    <sheet name="10-2020" sheetId="4" r:id="rId2"/>
    <sheet name="11-2020" sheetId="2" r:id="rId3"/>
  </sheets>
  <definedNames>
    <definedName name="_xlnm.Print_Area" localSheetId="0">'09-2020'!$A$1:$AL$27</definedName>
    <definedName name="_xlnm.Print_Area" localSheetId="1">'10-2020'!$A$1:$AL$30</definedName>
    <definedName name="_xlnm.Print_Area" localSheetId="2">'11-2020'!$A$1:$Z$28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E19" i="4"/>
  <c r="M30" i="2" l="1"/>
  <c r="L30" i="2"/>
  <c r="J30" i="2"/>
  <c r="J29" i="2"/>
  <c r="J28" i="2"/>
  <c r="B28" i="2"/>
  <c r="M27" i="2"/>
  <c r="J27" i="2" s="1"/>
  <c r="B22" i="2"/>
  <c r="A28" i="2" s="1"/>
  <c r="K23" i="2"/>
  <c r="L21" i="2"/>
  <c r="L20" i="2"/>
  <c r="L22" i="2" s="1"/>
  <c r="E15" i="2"/>
  <c r="E16" i="2" s="1"/>
  <c r="E17" i="2" s="1"/>
  <c r="L21" i="4"/>
  <c r="L20" i="4"/>
  <c r="L22" i="4" s="1"/>
  <c r="B11" i="4"/>
  <c r="L14" i="4"/>
  <c r="M30" i="4"/>
  <c r="L30" i="4"/>
  <c r="J30" i="4" s="1"/>
  <c r="J29" i="4"/>
  <c r="J28" i="4"/>
  <c r="M27" i="4"/>
  <c r="J27" i="4"/>
  <c r="B25" i="4"/>
  <c r="B24" i="4"/>
  <c r="K23" i="4"/>
  <c r="E17" i="4"/>
  <c r="E18" i="4" s="1"/>
  <c r="B10" i="4"/>
  <c r="J28" i="3"/>
  <c r="J27" i="3"/>
  <c r="B22" i="3"/>
  <c r="L29" i="3"/>
  <c r="J29" i="3" s="1"/>
  <c r="B21" i="3"/>
  <c r="A22" i="3" s="1"/>
  <c r="M29" i="3"/>
  <c r="M26" i="3"/>
  <c r="J26" i="3" s="1"/>
  <c r="E14" i="3"/>
  <c r="E15" i="3" s="1"/>
  <c r="B10" i="3"/>
  <c r="K22" i="3"/>
  <c r="K21" i="3"/>
  <c r="B21" i="2" l="1"/>
  <c r="A24" i="2" s="1"/>
  <c r="A25" i="4"/>
  <c r="K24" i="3"/>
  <c r="L24" i="3" s="1"/>
  <c r="L15" i="2"/>
  <c r="E18" i="2"/>
  <c r="E20" i="4"/>
  <c r="B23" i="4"/>
  <c r="A24" i="4" s="1"/>
  <c r="B20" i="3"/>
  <c r="A21" i="3" s="1"/>
  <c r="E17" i="3"/>
</calcChain>
</file>

<file path=xl/sharedStrings.xml><?xml version="1.0" encoding="utf-8"?>
<sst xmlns="http://schemas.openxmlformats.org/spreadsheetml/2006/main" count="103" uniqueCount="46">
  <si>
    <t>Oui</t>
  </si>
  <si>
    <t>Non</t>
  </si>
  <si>
    <t>Fermeture administrative</t>
  </si>
  <si>
    <t>Plus de 50 salariés?</t>
  </si>
  <si>
    <t>CA 10/2020</t>
  </si>
  <si>
    <t>CA 10/2019 ou 2019</t>
  </si>
  <si>
    <t>Perte montant</t>
  </si>
  <si>
    <t>Perte %</t>
  </si>
  <si>
    <t>Secteur activité</t>
  </si>
  <si>
    <t>Tourisme, évenementiel, culture, sport</t>
  </si>
  <si>
    <t>Autre</t>
  </si>
  <si>
    <t>Fonds de solidarité</t>
  </si>
  <si>
    <t>Fermeture administrativePlus de 50 salariés?Tourisme, évenementiel, culture, sport</t>
  </si>
  <si>
    <t>Fermeture administrativeTourisme, évenementiel, culture, sport</t>
  </si>
  <si>
    <t>Fermeture administrativeAutre</t>
  </si>
  <si>
    <t>Fermeture administrativePlus de 50 salariés?Autre</t>
  </si>
  <si>
    <t>Plus de 50 salariés?Tourisme, évenementiel, culture, sport</t>
  </si>
  <si>
    <t>Plus de 50 salariés?Autre</t>
  </si>
  <si>
    <t>Limite fonds solidarité</t>
  </si>
  <si>
    <t>Date de création entreprise :</t>
  </si>
  <si>
    <t>Chiffre d'affaire réalisée sur février, ramené sur un mois</t>
  </si>
  <si>
    <t>Chiffre d'affaires mensuel moyen entre le 01/07/2020 et le 30/09/2020</t>
  </si>
  <si>
    <t>CA 2019 à prendre en compte (hors Clik and Collect) :</t>
  </si>
  <si>
    <t>S1</t>
  </si>
  <si>
    <t>S1bis</t>
  </si>
  <si>
    <t>Couvre-feu+50%S1</t>
  </si>
  <si>
    <t>% perte CA 1er confinement</t>
  </si>
  <si>
    <t>Couvre-feu+50%S1bis+80%</t>
  </si>
  <si>
    <t>Couvre-feu Autres</t>
  </si>
  <si>
    <t>Pas fermeture pas couvre feu pas S1/S1 bis</t>
  </si>
  <si>
    <t>Pas fermeture pas couvre feu mais S1 et 50/70% perte</t>
  </si>
  <si>
    <t>Pas fermeture pas couvre feu mais S1 et +70% perte</t>
  </si>
  <si>
    <t>Pas fermeture pas couvre feu mais S1bis+80% perteN-1 et 50/70% perte</t>
  </si>
  <si>
    <t>Pas fermeture pas couvre feu mais S1bis+80% perteN-1 et +70% perte</t>
  </si>
  <si>
    <t>CA 11/2020</t>
  </si>
  <si>
    <t>CA 11/2019 ou 2019</t>
  </si>
  <si>
    <t>S1 bis +80%</t>
  </si>
  <si>
    <t>Liste secteur S1 :</t>
  </si>
  <si>
    <t>https://www.urssaf.fr/portail/files/live/sites/urssaf/files/documents/TI-annexe-secteurS1.pdf</t>
  </si>
  <si>
    <t>Liste secteur S1 bis :</t>
  </si>
  <si>
    <t>https://www.urssaf.fr/portail/files/live/sites/urssaf/files/documents/TI-annexe-secteurS1bis.pdf</t>
  </si>
  <si>
    <t>CA 09/2020</t>
  </si>
  <si>
    <t>CA 09/2019 ou 2019</t>
  </si>
  <si>
    <t>SIMULATEUR FONDS DE SOLIDARITE</t>
  </si>
  <si>
    <t xml:space="preserve">Période de simulation : </t>
  </si>
  <si>
    <t>Simulation donnée à titre purement indicatif, sur la base des données connues au 05/11/2020 ; seule le montant attribué lors de la demande sur le site impots.gouv fait foi.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</si>
</sst>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9" fontId="0" fillId="0" borderId="0" xfId="0" applyNumberFormat="1"/>
    <xf numFmtId="17" fontId="0" fillId="0" borderId="0" xfId="0" applyNumberFormat="1"/>
    <xf numFmtId="14" fontId="0" fillId="0" borderId="0" xfId="0" applyNumberFormat="1"/>
    <xf numFmtId="0" fontId="2" fillId="0" borderId="0" xfId="0" applyFont="1"/>
    <xf numFmtId="0" fontId="3" fillId="0" borderId="0" xfId="2"/>
    <xf numFmtId="1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9" fontId="0" fillId="2" borderId="0" xfId="0" applyNumberFormat="1" applyFill="1" applyProtection="1">
      <protection locked="0"/>
    </xf>
    <xf numFmtId="0" fontId="0" fillId="0" borderId="1" xfId="0" applyBorder="1"/>
    <xf numFmtId="17" fontId="0" fillId="0" borderId="1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2</xdr:row>
      <xdr:rowOff>35309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1600" cy="416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2</xdr:row>
      <xdr:rowOff>35309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1600" cy="416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2</xdr:row>
      <xdr:rowOff>35309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1600" cy="416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rssaf.fr/portail/files/live/sites/urssaf/files/documents/TI-annexe-secteurS1bis.pdf" TargetMode="External"/><Relationship Id="rId1" Type="http://schemas.openxmlformats.org/officeDocument/2006/relationships/hyperlink" Target="https://www.urssaf.fr/portail/files/live/sites/urssaf/files/documents/TI-annexe-secteurS1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rssaf.fr/portail/files/live/sites/urssaf/files/documents/TI-annexe-secteurS1bis.pdf" TargetMode="External"/><Relationship Id="rId1" Type="http://schemas.openxmlformats.org/officeDocument/2006/relationships/hyperlink" Target="https://www.urssaf.fr/portail/files/live/sites/urssaf/files/documents/TI-annexe-secteurS1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urssaf.fr/portail/files/live/sites/urssaf/files/documents/TI-annexe-secteurS1bis.pdf" TargetMode="External"/><Relationship Id="rId1" Type="http://schemas.openxmlformats.org/officeDocument/2006/relationships/hyperlink" Target="https://www.urssaf.fr/portail/files/live/sites/urssaf/files/documents/TI-annexe-secteurS1.pdf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29"/>
  <sheetViews>
    <sheetView showGridLines="0" tabSelected="1" zoomScaleNormal="100" workbookViewId="0">
      <selection activeCell="E10" sqref="E10"/>
    </sheetView>
  </sheetViews>
  <sheetFormatPr baseColWidth="10" defaultRowHeight="15" x14ac:dyDescent="0.25"/>
  <cols>
    <col min="4" max="4" width="28.42578125" customWidth="1"/>
    <col min="6" max="10" width="0" hidden="1" customWidth="1"/>
    <col min="11" max="11" width="50.7109375" hidden="1" customWidth="1"/>
    <col min="12" max="37" width="0" hidden="1" customWidth="1"/>
  </cols>
  <sheetData>
    <row r="3" spans="2:42" x14ac:dyDescent="0.25">
      <c r="B3" s="13" t="s">
        <v>43</v>
      </c>
      <c r="C3" s="13"/>
      <c r="D3" s="13"/>
      <c r="E3" s="13"/>
    </row>
    <row r="5" spans="2:42" x14ac:dyDescent="0.25">
      <c r="B5" t="s">
        <v>44</v>
      </c>
      <c r="E5" s="3">
        <v>44075</v>
      </c>
    </row>
    <row r="6" spans="2:42" x14ac:dyDescent="0.25">
      <c r="B6" s="11"/>
      <c r="C6" s="11"/>
      <c r="D6" s="11"/>
      <c r="E6" s="12"/>
    </row>
    <row r="7" spans="2:42" x14ac:dyDescent="0.25">
      <c r="AN7" t="s">
        <v>37</v>
      </c>
      <c r="AP7" s="6" t="s">
        <v>38</v>
      </c>
    </row>
    <row r="8" spans="2:42" x14ac:dyDescent="0.25">
      <c r="B8" t="s">
        <v>19</v>
      </c>
      <c r="E8" s="7"/>
      <c r="AN8" t="s">
        <v>39</v>
      </c>
      <c r="AP8" s="6" t="s">
        <v>40</v>
      </c>
    </row>
    <row r="9" spans="2:42" x14ac:dyDescent="0.25">
      <c r="B9" t="s">
        <v>2</v>
      </c>
      <c r="E9" s="8"/>
      <c r="I9" t="s">
        <v>0</v>
      </c>
      <c r="K9" t="s">
        <v>9</v>
      </c>
    </row>
    <row r="10" spans="2:42" x14ac:dyDescent="0.25">
      <c r="B10" t="str">
        <f>+IF(E9=I9,"Nombre de jours de fermeture sur le mois","")</f>
        <v/>
      </c>
      <c r="E10" s="9"/>
      <c r="I10" t="s">
        <v>1</v>
      </c>
      <c r="K10" t="s">
        <v>10</v>
      </c>
    </row>
    <row r="11" spans="2:42" x14ac:dyDescent="0.25">
      <c r="B11" t="s">
        <v>3</v>
      </c>
      <c r="E11" s="8"/>
    </row>
    <row r="12" spans="2:42" x14ac:dyDescent="0.25">
      <c r="B12" t="s">
        <v>41</v>
      </c>
      <c r="E12" s="8"/>
      <c r="K12" t="s">
        <v>10</v>
      </c>
      <c r="L12">
        <v>1500</v>
      </c>
      <c r="M12" s="2">
        <v>0.5</v>
      </c>
    </row>
    <row r="13" spans="2:42" x14ac:dyDescent="0.25">
      <c r="B13" t="s">
        <v>42</v>
      </c>
      <c r="E13" s="8"/>
      <c r="K13" t="s">
        <v>14</v>
      </c>
      <c r="L13">
        <v>10000</v>
      </c>
    </row>
    <row r="14" spans="2:42" x14ac:dyDescent="0.25">
      <c r="B14" t="s">
        <v>6</v>
      </c>
      <c r="E14">
        <f>+IF(E13-E12&gt;0,E13-E12,0)</f>
        <v>0</v>
      </c>
      <c r="K14" t="s">
        <v>15</v>
      </c>
      <c r="L14">
        <v>0</v>
      </c>
    </row>
    <row r="15" spans="2:42" x14ac:dyDescent="0.25">
      <c r="B15" t="s">
        <v>7</v>
      </c>
      <c r="E15" s="1" t="e">
        <f>+E14/E13</f>
        <v>#DIV/0!</v>
      </c>
      <c r="K15" t="s">
        <v>12</v>
      </c>
      <c r="L15">
        <v>0</v>
      </c>
    </row>
    <row r="16" spans="2:42" x14ac:dyDescent="0.25">
      <c r="B16" t="s">
        <v>18</v>
      </c>
      <c r="E16">
        <f>+E10*333</f>
        <v>0</v>
      </c>
      <c r="K16" t="s">
        <v>13</v>
      </c>
      <c r="L16">
        <v>10000</v>
      </c>
    </row>
    <row r="17" spans="1:13" x14ac:dyDescent="0.25">
      <c r="B17" t="s">
        <v>11</v>
      </c>
      <c r="E17">
        <f>+IF(E9=I10,0,IF(E11=I9,0,IF(E14&lt;0,0,IF(E14&lt;E16,E14,E16))))</f>
        <v>0</v>
      </c>
      <c r="K17" t="s">
        <v>17</v>
      </c>
      <c r="L17">
        <v>0</v>
      </c>
    </row>
    <row r="18" spans="1:13" x14ac:dyDescent="0.25">
      <c r="K18" t="s">
        <v>16</v>
      </c>
      <c r="L18">
        <v>0</v>
      </c>
    </row>
    <row r="19" spans="1:13" x14ac:dyDescent="0.25">
      <c r="B19" s="5" t="s">
        <v>22</v>
      </c>
      <c r="K19" t="s">
        <v>9</v>
      </c>
      <c r="L19">
        <v>10000</v>
      </c>
    </row>
    <row r="20" spans="1:13" x14ac:dyDescent="0.25">
      <c r="B20" t="str">
        <f>+CONCATENATE(J26,J27,J28,J29)</f>
        <v/>
      </c>
    </row>
    <row r="21" spans="1:13" x14ac:dyDescent="0.25">
      <c r="A21" t="str">
        <f>+IF(B20&lt;&gt;"",IF(B21&lt;&gt;"","ou",""),"")</f>
        <v/>
      </c>
      <c r="B21" t="str">
        <f>+IF(E8&lt;=E5-365,CONCATENATE("CA ",MONTH(E5),"/",YEAR(E5)-1),"")</f>
        <v>CA 9/2019</v>
      </c>
      <c r="K21" t="str">
        <f>+IF(E9=I9,B9,"")</f>
        <v/>
      </c>
    </row>
    <row r="22" spans="1:13" x14ac:dyDescent="0.25">
      <c r="A22" t="str">
        <f>+IF(B21&lt;&gt;"",IF(B22&lt;&gt;"","ou",""),"")</f>
        <v>ou</v>
      </c>
      <c r="B22" t="str">
        <f>+IF(E8&lt;=E5-365,"CA mensuel moyen année 2019","")</f>
        <v>CA mensuel moyen année 2019</v>
      </c>
      <c r="K22" t="str">
        <f>+IF(E11=I9,B11,"")</f>
        <v/>
      </c>
    </row>
    <row r="24" spans="1:13" x14ac:dyDescent="0.25">
      <c r="K24" t="e">
        <f>+CONCATENATE(K21,K22,#REF!)</f>
        <v>#REF!</v>
      </c>
      <c r="L24" t="e">
        <f>+VLOOKUP(K24,K12:L19,2)</f>
        <v>#REF!</v>
      </c>
    </row>
    <row r="26" spans="1:13" x14ac:dyDescent="0.25">
      <c r="A26" s="14" t="s">
        <v>45</v>
      </c>
      <c r="B26" s="14"/>
      <c r="C26" s="14"/>
      <c r="D26" s="14"/>
      <c r="E26" s="14"/>
      <c r="J26" t="str">
        <f>+IF(E8&lt;=L26,IF(E8&gt;=K26,M26,""),"")</f>
        <v/>
      </c>
      <c r="K26" s="4">
        <v>43617</v>
      </c>
      <c r="L26" s="4">
        <v>43861</v>
      </c>
      <c r="M26" t="str">
        <f>+CONCATENATE("Chiffre d'affaires mensuel moyen entre ",DAY(E8),"/",MONTH(E8),"/",YEAR(E8)," et ","29/02/2020")</f>
        <v>Chiffre d'affaires mensuel moyen entre 0/1/1900 et 29/02/2020</v>
      </c>
    </row>
    <row r="27" spans="1:13" x14ac:dyDescent="0.25">
      <c r="A27" s="14"/>
      <c r="B27" s="14"/>
      <c r="C27" s="14"/>
      <c r="D27" s="14"/>
      <c r="E27" s="14"/>
      <c r="J27" t="str">
        <f>+IF(E8&lt;=L27,IF(E8&gt;=K27,M27,""),"")</f>
        <v/>
      </c>
      <c r="K27" s="4">
        <v>43862</v>
      </c>
      <c r="L27" s="4">
        <v>43890</v>
      </c>
      <c r="M27" t="s">
        <v>20</v>
      </c>
    </row>
    <row r="28" spans="1:13" x14ac:dyDescent="0.25">
      <c r="J28" t="str">
        <f>+IF(E8&lt;=L28,IF(E8&gt;=K28,M28,""),"")</f>
        <v/>
      </c>
      <c r="K28" s="4">
        <v>43891</v>
      </c>
      <c r="L28" s="4">
        <v>44013</v>
      </c>
      <c r="M28" t="s">
        <v>21</v>
      </c>
    </row>
    <row r="29" spans="1:13" x14ac:dyDescent="0.25">
      <c r="J29" t="str">
        <f>+IF(E8&lt;=L29,IF(E8&gt;=K29,M29,""),"")</f>
        <v/>
      </c>
      <c r="K29" s="4">
        <v>44013</v>
      </c>
      <c r="L29" s="4">
        <f>+E5-1</f>
        <v>44074</v>
      </c>
      <c r="M29" t="str">
        <f>+CONCATENATE("Chiffre d'affaires mensuel moyen entre ",DAY(E8),"/",MONTH(E8),"/",YEAR(E8)," et ","30/09/2020")</f>
        <v>Chiffre d'affaires mensuel moyen entre 0/1/1900 et 30/09/2020</v>
      </c>
    </row>
  </sheetData>
  <sheetProtection sheet="1" objects="1" scenarios="1"/>
  <mergeCells count="2">
    <mergeCell ref="B3:E3"/>
    <mergeCell ref="A26:E27"/>
  </mergeCells>
  <dataValidations count="1">
    <dataValidation type="list" allowBlank="1" showInputMessage="1" showErrorMessage="1" sqref="E9 E11">
      <formula1>$I$9:$I$10</formula1>
    </dataValidation>
  </dataValidations>
  <hyperlinks>
    <hyperlink ref="AP7" r:id="rId1"/>
    <hyperlink ref="AP8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30"/>
  <sheetViews>
    <sheetView showGridLines="0" zoomScaleNormal="100" workbookViewId="0">
      <selection activeCell="B27" sqref="B27"/>
    </sheetView>
  </sheetViews>
  <sheetFormatPr baseColWidth="10" defaultRowHeight="15" x14ac:dyDescent="0.25"/>
  <cols>
    <col min="4" max="4" width="28.42578125" customWidth="1"/>
    <col min="6" max="10" width="0" hidden="1" customWidth="1"/>
    <col min="11" max="11" width="50.7109375" hidden="1" customWidth="1"/>
    <col min="12" max="37" width="0" hidden="1" customWidth="1"/>
  </cols>
  <sheetData>
    <row r="3" spans="2:42" x14ac:dyDescent="0.25">
      <c r="B3" s="15" t="s">
        <v>43</v>
      </c>
      <c r="C3" s="15"/>
      <c r="D3" s="15"/>
      <c r="E3" s="15"/>
    </row>
    <row r="5" spans="2:42" x14ac:dyDescent="0.25">
      <c r="B5" t="s">
        <v>44</v>
      </c>
      <c r="E5" s="3">
        <v>44105</v>
      </c>
    </row>
    <row r="6" spans="2:42" x14ac:dyDescent="0.25">
      <c r="B6" s="11"/>
      <c r="C6" s="11"/>
      <c r="D6" s="11"/>
      <c r="E6" s="12"/>
    </row>
    <row r="8" spans="2:42" x14ac:dyDescent="0.25">
      <c r="B8" t="s">
        <v>19</v>
      </c>
      <c r="E8" s="7"/>
      <c r="AN8" t="s">
        <v>37</v>
      </c>
      <c r="AP8" s="6" t="s">
        <v>38</v>
      </c>
    </row>
    <row r="9" spans="2:42" x14ac:dyDescent="0.25">
      <c r="B9" t="s">
        <v>2</v>
      </c>
      <c r="E9" s="8"/>
      <c r="I9" t="s">
        <v>0</v>
      </c>
      <c r="K9" t="s">
        <v>23</v>
      </c>
      <c r="AN9" t="s">
        <v>39</v>
      </c>
      <c r="AP9" s="6" t="s">
        <v>40</v>
      </c>
    </row>
    <row r="10" spans="2:42" x14ac:dyDescent="0.25">
      <c r="B10" t="str">
        <f>+IF(E9=I9,"Nombre de jours de fermeture sur le mois","")</f>
        <v/>
      </c>
      <c r="E10" s="8"/>
      <c r="I10" t="s">
        <v>1</v>
      </c>
      <c r="K10" t="s">
        <v>24</v>
      </c>
    </row>
    <row r="11" spans="2:42" x14ac:dyDescent="0.25">
      <c r="B11" t="str">
        <f>+IF(E9=I10,"Zone de couvre feu?","")</f>
        <v/>
      </c>
      <c r="E11" s="8"/>
      <c r="K11" t="s">
        <v>10</v>
      </c>
    </row>
    <row r="12" spans="2:42" x14ac:dyDescent="0.25">
      <c r="B12" t="s">
        <v>3</v>
      </c>
      <c r="E12" s="8"/>
    </row>
    <row r="13" spans="2:42" x14ac:dyDescent="0.25">
      <c r="B13" t="s">
        <v>8</v>
      </c>
      <c r="E13" s="8"/>
      <c r="K13" t="s">
        <v>10</v>
      </c>
      <c r="L13">
        <v>1500</v>
      </c>
      <c r="M13" s="2">
        <v>0.5</v>
      </c>
    </row>
    <row r="14" spans="2:42" x14ac:dyDescent="0.25">
      <c r="B14" t="s">
        <v>26</v>
      </c>
      <c r="E14" s="10"/>
      <c r="K14" t="s">
        <v>2</v>
      </c>
      <c r="L14">
        <f>+IF(E10*333&gt;10000,10000,E10*333)</f>
        <v>0</v>
      </c>
    </row>
    <row r="15" spans="2:42" x14ac:dyDescent="0.25">
      <c r="B15" t="s">
        <v>4</v>
      </c>
      <c r="E15" s="8"/>
      <c r="K15" t="s">
        <v>25</v>
      </c>
      <c r="L15">
        <v>10000</v>
      </c>
    </row>
    <row r="16" spans="2:42" x14ac:dyDescent="0.25">
      <c r="B16" t="s">
        <v>5</v>
      </c>
      <c r="E16" s="8"/>
      <c r="K16" t="s">
        <v>27</v>
      </c>
      <c r="L16">
        <v>10000</v>
      </c>
    </row>
    <row r="17" spans="1:13" x14ac:dyDescent="0.25">
      <c r="B17" t="s">
        <v>6</v>
      </c>
      <c r="E17">
        <f>+IF(E16-E15&gt;0,E16-E15,0)</f>
        <v>0</v>
      </c>
      <c r="K17" t="s">
        <v>28</v>
      </c>
      <c r="L17">
        <v>1500</v>
      </c>
    </row>
    <row r="18" spans="1:13" x14ac:dyDescent="0.25">
      <c r="B18" t="s">
        <v>7</v>
      </c>
      <c r="E18" s="1" t="e">
        <f>+E17/E16</f>
        <v>#DIV/0!</v>
      </c>
      <c r="K18" t="s">
        <v>29</v>
      </c>
      <c r="L18">
        <v>0</v>
      </c>
    </row>
    <row r="19" spans="1:13" x14ac:dyDescent="0.25">
      <c r="B19" t="s">
        <v>18</v>
      </c>
      <c r="E19" t="b">
        <f>+IF(E12=I9,0,IF(E9=I9,L14,IF(E11=I9,IF(E13=K9,L15,IF(E13=K10,IF(E14&gt;=80%,L16,L17),L17)),IF(E13=K11,L18,IF(E13=K9,IF(E18&gt;=70%,L20,IF(E18&gt;=50%,L19,0)),IF(E13=K10,IF(E14&lt;80%,0,IF(E18&gt;=70%,L22,IF(E18&gt;=50%,L21,0)))))))))</f>
        <v>0</v>
      </c>
      <c r="K19" t="s">
        <v>30</v>
      </c>
      <c r="L19">
        <v>1500</v>
      </c>
    </row>
    <row r="20" spans="1:13" x14ac:dyDescent="0.25">
      <c r="B20" t="s">
        <v>11</v>
      </c>
      <c r="E20">
        <f>+MIN(E17,E19)</f>
        <v>0</v>
      </c>
      <c r="K20" t="s">
        <v>31</v>
      </c>
      <c r="L20">
        <f>+IF(E16*0.6&lt;10000,E16*0.6,10000)</f>
        <v>0</v>
      </c>
    </row>
    <row r="21" spans="1:13" x14ac:dyDescent="0.25">
      <c r="K21" t="s">
        <v>32</v>
      </c>
      <c r="L21">
        <f>+L19</f>
        <v>1500</v>
      </c>
    </row>
    <row r="22" spans="1:13" x14ac:dyDescent="0.25">
      <c r="B22" s="5" t="s">
        <v>22</v>
      </c>
      <c r="K22" t="s">
        <v>33</v>
      </c>
      <c r="L22">
        <f>+L20</f>
        <v>0</v>
      </c>
    </row>
    <row r="23" spans="1:13" x14ac:dyDescent="0.25">
      <c r="B23" t="str">
        <f>+CONCATENATE(J27,J28,J29,J30)</f>
        <v/>
      </c>
      <c r="K23" t="str">
        <f>+IF(E12=I9,B12,"")</f>
        <v/>
      </c>
    </row>
    <row r="24" spans="1:13" x14ac:dyDescent="0.25">
      <c r="A24" t="str">
        <f>+IF(B23&lt;&gt;"",IF(B24&lt;&gt;"","ou",""),"")</f>
        <v/>
      </c>
      <c r="B24" t="str">
        <f>+IF(E8&lt;=E5-365,CONCATENATE("CA ",MONTH(E5),"/",YEAR(E5)-1),"")</f>
        <v>CA 10/2019</v>
      </c>
    </row>
    <row r="25" spans="1:13" x14ac:dyDescent="0.25">
      <c r="A25" t="str">
        <f>+IF(B24&lt;&gt;"",IF(B25&lt;&gt;"","ou",""),"")</f>
        <v>ou</v>
      </c>
      <c r="B25" t="str">
        <f>+IF(E8&lt;=E5-365,"CA mensuel moyen année 2019","")</f>
        <v>CA mensuel moyen année 2019</v>
      </c>
    </row>
    <row r="27" spans="1:13" x14ac:dyDescent="0.25">
      <c r="J27" t="str">
        <f>+IF(E8&lt;=L27,IF(E8&gt;=K27,M27,""),"")</f>
        <v/>
      </c>
      <c r="K27" s="4">
        <v>43617</v>
      </c>
      <c r="L27" s="4">
        <v>43861</v>
      </c>
      <c r="M27" t="str">
        <f>+CONCATENATE("Chiffre d'affaires mensuel moyen entre ",DAY(E8),"/",MONTH(E8),"/",YEAR(E8)," et ","29/02/2020")</f>
        <v>Chiffre d'affaires mensuel moyen entre 0/1/1900 et 29/02/2020</v>
      </c>
    </row>
    <row r="28" spans="1:13" x14ac:dyDescent="0.25">
      <c r="J28" t="str">
        <f>+IF(E8&lt;=L28,IF(E8&gt;=K28,M28,""),"")</f>
        <v/>
      </c>
      <c r="K28" s="4">
        <v>43862</v>
      </c>
      <c r="L28" s="4">
        <v>43890</v>
      </c>
      <c r="M28" t="s">
        <v>20</v>
      </c>
    </row>
    <row r="29" spans="1:13" x14ac:dyDescent="0.25">
      <c r="A29" s="14" t="s">
        <v>45</v>
      </c>
      <c r="B29" s="14"/>
      <c r="C29" s="14"/>
      <c r="D29" s="14"/>
      <c r="E29" s="14"/>
      <c r="J29" t="str">
        <f>+IF(E8&lt;=L29,IF(E8&gt;=K29,M29,""),"")</f>
        <v/>
      </c>
      <c r="K29" s="4">
        <v>43891</v>
      </c>
      <c r="L29" s="4">
        <v>44013</v>
      </c>
      <c r="M29" t="s">
        <v>21</v>
      </c>
    </row>
    <row r="30" spans="1:13" x14ac:dyDescent="0.25">
      <c r="A30" s="14"/>
      <c r="B30" s="14"/>
      <c r="C30" s="14"/>
      <c r="D30" s="14"/>
      <c r="E30" s="14"/>
      <c r="J30" t="str">
        <f>+IF(E8&lt;=L30,IF(E8&gt;=K30,M30,""),"")</f>
        <v/>
      </c>
      <c r="K30" s="4">
        <v>44013</v>
      </c>
      <c r="L30" s="4">
        <f>+E5-1</f>
        <v>44104</v>
      </c>
      <c r="M30" t="str">
        <f>+CONCATENATE("Chiffre d'affaires mensuel moyen entre ",DAY(E8),"/",MONTH(E8),"/",YEAR(E8)," et ","30/09/2020")</f>
        <v>Chiffre d'affaires mensuel moyen entre 0/1/1900 et 30/09/2020</v>
      </c>
    </row>
  </sheetData>
  <sheetProtection sheet="1" objects="1" scenarios="1"/>
  <mergeCells count="2">
    <mergeCell ref="B3:E3"/>
    <mergeCell ref="A29:E30"/>
  </mergeCells>
  <dataValidations count="2">
    <dataValidation type="list" allowBlank="1" showInputMessage="1" showErrorMessage="1" sqref="E9 E11:E12">
      <formula1>$I$9:$I$10</formula1>
    </dataValidation>
    <dataValidation type="list" allowBlank="1" showInputMessage="1" showErrorMessage="1" sqref="E13">
      <formula1>$K$9:$K$11</formula1>
    </dataValidation>
  </dataValidations>
  <hyperlinks>
    <hyperlink ref="AP8" r:id="rId1"/>
    <hyperlink ref="AP9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30"/>
  <sheetViews>
    <sheetView showGridLines="0" zoomScaleNormal="100" workbookViewId="0">
      <selection activeCell="D11" sqref="D11"/>
    </sheetView>
  </sheetViews>
  <sheetFormatPr baseColWidth="10" defaultRowHeight="15" x14ac:dyDescent="0.25"/>
  <cols>
    <col min="4" max="4" width="28.42578125" customWidth="1"/>
    <col min="6" max="10" width="0" hidden="1" customWidth="1"/>
    <col min="11" max="11" width="50.7109375" hidden="1" customWidth="1"/>
    <col min="12" max="25" width="0" hidden="1" customWidth="1"/>
  </cols>
  <sheetData>
    <row r="3" spans="2:30" x14ac:dyDescent="0.25">
      <c r="B3" s="15" t="s">
        <v>43</v>
      </c>
      <c r="C3" s="15"/>
      <c r="D3" s="15"/>
      <c r="E3" s="15"/>
    </row>
    <row r="5" spans="2:30" x14ac:dyDescent="0.25">
      <c r="B5" t="s">
        <v>44</v>
      </c>
      <c r="E5" s="3">
        <v>44136</v>
      </c>
    </row>
    <row r="6" spans="2:30" x14ac:dyDescent="0.25">
      <c r="B6" s="11"/>
      <c r="C6" s="11"/>
      <c r="D6" s="11"/>
      <c r="E6" s="12"/>
    </row>
    <row r="8" spans="2:30" x14ac:dyDescent="0.25">
      <c r="B8" t="s">
        <v>19</v>
      </c>
      <c r="E8" s="7"/>
      <c r="AB8" t="s">
        <v>37</v>
      </c>
      <c r="AD8" s="6" t="s">
        <v>38</v>
      </c>
    </row>
    <row r="9" spans="2:30" x14ac:dyDescent="0.25">
      <c r="B9" t="s">
        <v>2</v>
      </c>
      <c r="E9" s="8"/>
      <c r="I9" t="s">
        <v>0</v>
      </c>
      <c r="K9" t="s">
        <v>23</v>
      </c>
      <c r="AB9" t="s">
        <v>39</v>
      </c>
      <c r="AD9" s="6" t="s">
        <v>40</v>
      </c>
    </row>
    <row r="10" spans="2:30" x14ac:dyDescent="0.25">
      <c r="B10" t="s">
        <v>3</v>
      </c>
      <c r="E10" s="8"/>
      <c r="I10" t="s">
        <v>1</v>
      </c>
      <c r="K10" t="s">
        <v>24</v>
      </c>
    </row>
    <row r="11" spans="2:30" x14ac:dyDescent="0.25">
      <c r="B11" t="s">
        <v>8</v>
      </c>
      <c r="E11" s="8"/>
      <c r="K11" t="s">
        <v>10</v>
      </c>
    </row>
    <row r="12" spans="2:30" x14ac:dyDescent="0.25">
      <c r="B12" t="s">
        <v>26</v>
      </c>
      <c r="E12" s="10"/>
    </row>
    <row r="13" spans="2:30" x14ac:dyDescent="0.25">
      <c r="B13" t="s">
        <v>34</v>
      </c>
      <c r="E13" s="8"/>
      <c r="K13" t="s">
        <v>10</v>
      </c>
      <c r="L13">
        <v>1500</v>
      </c>
      <c r="M13" s="2">
        <v>0.5</v>
      </c>
    </row>
    <row r="14" spans="2:30" x14ac:dyDescent="0.25">
      <c r="B14" t="s">
        <v>35</v>
      </c>
      <c r="E14" s="8"/>
      <c r="K14" t="s">
        <v>2</v>
      </c>
      <c r="L14">
        <v>10000</v>
      </c>
    </row>
    <row r="15" spans="2:30" x14ac:dyDescent="0.25">
      <c r="B15" t="s">
        <v>6</v>
      </c>
      <c r="E15">
        <f>+IF(E14-E13&gt;0,E14-E13,0)</f>
        <v>0</v>
      </c>
      <c r="K15" t="s">
        <v>36</v>
      </c>
      <c r="L15">
        <f>+IF(E15&lt;1500,E15,IF(E15*0.8&lt;1500,1500,IF(E15*0.8&gt;10000,10000,E15*0.8)))</f>
        <v>0</v>
      </c>
    </row>
    <row r="16" spans="2:30" x14ac:dyDescent="0.25">
      <c r="B16" t="s">
        <v>7</v>
      </c>
      <c r="E16" s="1" t="e">
        <f>+E15/E14</f>
        <v>#DIV/0!</v>
      </c>
      <c r="K16" t="s">
        <v>27</v>
      </c>
      <c r="L16">
        <v>10000</v>
      </c>
    </row>
    <row r="17" spans="1:13" x14ac:dyDescent="0.25">
      <c r="B17" t="s">
        <v>18</v>
      </c>
      <c r="E17" t="e">
        <f>+IF(E10=I9,0,IF(E9=I9,L14,IF(E16&gt;=50%,IF(E11=K9,L14,IF(E11=K10,IF(E12&gt;=80%,L15,L13),L13)),0)))</f>
        <v>#DIV/0!</v>
      </c>
      <c r="K17" t="s">
        <v>28</v>
      </c>
      <c r="L17">
        <v>1500</v>
      </c>
    </row>
    <row r="18" spans="1:13" x14ac:dyDescent="0.25">
      <c r="B18" t="s">
        <v>11</v>
      </c>
      <c r="E18" t="e">
        <f>+MIN(E15,E17)</f>
        <v>#DIV/0!</v>
      </c>
      <c r="K18" t="s">
        <v>29</v>
      </c>
      <c r="L18">
        <v>0</v>
      </c>
    </row>
    <row r="19" spans="1:13" x14ac:dyDescent="0.25">
      <c r="K19" t="s">
        <v>30</v>
      </c>
      <c r="L19">
        <v>1500</v>
      </c>
    </row>
    <row r="20" spans="1:13" x14ac:dyDescent="0.25">
      <c r="B20" s="5" t="s">
        <v>22</v>
      </c>
      <c r="K20" t="s">
        <v>31</v>
      </c>
      <c r="L20">
        <f>+IF(E14*0.6&lt;10000,E14*0.6,10000)</f>
        <v>0</v>
      </c>
    </row>
    <row r="21" spans="1:13" x14ac:dyDescent="0.25">
      <c r="B21" t="str">
        <f>+CONCATENATE(J27,J28,J29,J30)</f>
        <v/>
      </c>
      <c r="K21" t="s">
        <v>32</v>
      </c>
      <c r="L21">
        <f>+L19</f>
        <v>1500</v>
      </c>
    </row>
    <row r="22" spans="1:13" x14ac:dyDescent="0.25">
      <c r="B22" t="str">
        <f>+IF(E8&lt;=E5-365,CONCATENATE("CA ",MONTH(E5),"/",YEAR(E5)-1),"")</f>
        <v>CA 11/2019</v>
      </c>
      <c r="K22" t="s">
        <v>33</v>
      </c>
      <c r="L22">
        <f>+L20</f>
        <v>0</v>
      </c>
    </row>
    <row r="23" spans="1:13" x14ac:dyDescent="0.25">
      <c r="K23" t="str">
        <f>+IF(E10=I9,B10,"")</f>
        <v/>
      </c>
    </row>
    <row r="24" spans="1:13" x14ac:dyDescent="0.25">
      <c r="A24" t="str">
        <f>+IF(B21&lt;&gt;"",IF(B22&lt;&gt;"","ou",""),"")</f>
        <v/>
      </c>
    </row>
    <row r="25" spans="1:13" x14ac:dyDescent="0.25">
      <c r="A25" s="14" t="s">
        <v>45</v>
      </c>
      <c r="B25" s="14"/>
      <c r="C25" s="14"/>
      <c r="D25" s="14"/>
      <c r="E25" s="14"/>
    </row>
    <row r="26" spans="1:13" x14ac:dyDescent="0.25">
      <c r="A26" s="14"/>
      <c r="B26" s="14"/>
      <c r="C26" s="14"/>
      <c r="D26" s="14"/>
      <c r="E26" s="14"/>
    </row>
    <row r="27" spans="1:13" x14ac:dyDescent="0.25">
      <c r="J27" t="str">
        <f>+IF(E8&lt;=L27,IF(E8&gt;=K27,M27,""),"")</f>
        <v/>
      </c>
      <c r="K27" s="4">
        <v>43617</v>
      </c>
      <c r="L27" s="4">
        <v>43861</v>
      </c>
      <c r="M27" t="str">
        <f>+CONCATENATE("Chiffre d'affaires mensuel moyen entre ",DAY(E8),"/",MONTH(E8),"/",YEAR(E8)," et ","29/02/2020")</f>
        <v>Chiffre d'affaires mensuel moyen entre 0/1/1900 et 29/02/2020</v>
      </c>
    </row>
    <row r="28" spans="1:13" x14ac:dyDescent="0.25">
      <c r="A28" t="str">
        <f>+IF(B22&lt;&gt;"",IF(B28&lt;&gt;"","ou",""),"")</f>
        <v>ou</v>
      </c>
      <c r="B28" t="str">
        <f>+IF(E8&lt;=E5-365,"CA mensuel moyen année 2019","")</f>
        <v>CA mensuel moyen année 2019</v>
      </c>
      <c r="J28" t="str">
        <f>+IF(E8&lt;=L28,IF(E8&gt;=K28,M28,""),"")</f>
        <v/>
      </c>
      <c r="K28" s="4">
        <v>43862</v>
      </c>
      <c r="L28" s="4">
        <v>43890</v>
      </c>
      <c r="M28" t="s">
        <v>20</v>
      </c>
    </row>
    <row r="29" spans="1:13" x14ac:dyDescent="0.25">
      <c r="J29" t="str">
        <f>+IF(E8&lt;=L29,IF(E8&gt;=K29,M29,""),"")</f>
        <v/>
      </c>
      <c r="K29" s="4">
        <v>43891</v>
      </c>
      <c r="L29" s="4">
        <v>44013</v>
      </c>
      <c r="M29" t="s">
        <v>21</v>
      </c>
    </row>
    <row r="30" spans="1:13" x14ac:dyDescent="0.25">
      <c r="J30" t="str">
        <f>+IF(E8&lt;=L30,IF(E8&gt;=K30,M30,""),"")</f>
        <v/>
      </c>
      <c r="K30" s="4">
        <v>44013</v>
      </c>
      <c r="L30" s="4">
        <f>+E5-1</f>
        <v>44135</v>
      </c>
      <c r="M30" t="str">
        <f>+CONCATENATE("Chiffre d'affaires mensuel moyen entre ",DAY(E8),"/",MONTH(E8),"/",YEAR(E8)," et ","30/09/2020")</f>
        <v>Chiffre d'affaires mensuel moyen entre 0/1/1900 et 30/09/2020</v>
      </c>
    </row>
  </sheetData>
  <sheetProtection sheet="1" objects="1" scenarios="1"/>
  <mergeCells count="2">
    <mergeCell ref="B3:E3"/>
    <mergeCell ref="A25:E26"/>
  </mergeCells>
  <dataValidations count="2">
    <dataValidation type="list" allowBlank="1" showInputMessage="1" showErrorMessage="1" sqref="E9:E10">
      <formula1>$I$9:$I$10</formula1>
    </dataValidation>
    <dataValidation type="list" allowBlank="1" showInputMessage="1" showErrorMessage="1" sqref="E11">
      <formula1>$K$9:$K$11</formula1>
    </dataValidation>
  </dataValidations>
  <hyperlinks>
    <hyperlink ref="AD8" r:id="rId1"/>
    <hyperlink ref="AD9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09-2020</vt:lpstr>
      <vt:lpstr>10-2020</vt:lpstr>
      <vt:lpstr>11-2020</vt:lpstr>
      <vt:lpstr>'09-2020'!Zone_d_impression</vt:lpstr>
      <vt:lpstr>'10-2020'!Zone_d_impression</vt:lpstr>
      <vt:lpstr>'11-2020'!Zone_d_impression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rduron1</dc:creator>
  <cp:lastModifiedBy>rduron1</cp:lastModifiedBy>
  <cp:lastPrinted>2020-11-05T16:13:49Z</cp:lastPrinted>
  <dcterms:created xsi:type="dcterms:W3CDTF">2020-11-05T13:45:25Z</dcterms:created>
  <dcterms:modified xsi:type="dcterms:W3CDTF">2020-11-05T16:16:21Z</dcterms:modified>
</cp:coreProperties>
</file>